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0" yWindow="570" windowWidth="23250" windowHeight="11955"/>
  </bookViews>
  <sheets>
    <sheet name="Информация" sheetId="2" r:id="rId1"/>
  </sheets>
  <calcPr calcId="124519"/>
</workbook>
</file>

<file path=xl/calcChain.xml><?xml version="1.0" encoding="utf-8"?>
<calcChain xmlns="http://schemas.openxmlformats.org/spreadsheetml/2006/main">
  <c r="E12" i="2"/>
  <c r="D12"/>
  <c r="C27"/>
  <c r="B27"/>
  <c r="B26"/>
  <c r="E26" s="1"/>
  <c r="C26"/>
  <c r="C25"/>
  <c r="B25"/>
  <c r="C24"/>
  <c r="D24" s="1"/>
  <c r="B24"/>
  <c r="C23"/>
  <c r="B23"/>
  <c r="B22"/>
  <c r="C21"/>
  <c r="C22"/>
  <c r="B21"/>
  <c r="C20"/>
  <c r="D20" s="1"/>
  <c r="B20"/>
  <c r="B19"/>
  <c r="C19"/>
  <c r="C18"/>
  <c r="B18"/>
  <c r="C17"/>
  <c r="B17"/>
  <c r="B16"/>
  <c r="D16" s="1"/>
  <c r="C16"/>
  <c r="C15"/>
  <c r="B15"/>
  <c r="B14"/>
  <c r="D14" s="1"/>
  <c r="C14"/>
  <c r="C13"/>
  <c r="B13"/>
  <c r="C11"/>
  <c r="B11"/>
  <c r="C10"/>
  <c r="B10"/>
  <c r="D21" l="1"/>
  <c r="D19"/>
  <c r="D13"/>
  <c r="D17"/>
  <c r="D23"/>
  <c r="D25"/>
  <c r="D27"/>
  <c r="D10"/>
  <c r="D15"/>
  <c r="D22"/>
  <c r="D11"/>
  <c r="D18"/>
  <c r="E24"/>
  <c r="E25"/>
  <c r="D26"/>
  <c r="E19"/>
  <c r="E15"/>
  <c r="E23"/>
  <c r="E14"/>
  <c r="E16"/>
  <c r="E20"/>
  <c r="E11"/>
  <c r="E10"/>
  <c r="E21"/>
  <c r="E22"/>
  <c r="E18"/>
  <c r="E17"/>
  <c r="E13"/>
</calcChain>
</file>

<file path=xl/sharedStrings.xml><?xml version="1.0" encoding="utf-8"?>
<sst xmlns="http://schemas.openxmlformats.org/spreadsheetml/2006/main" count="25" uniqueCount="25">
  <si>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</si>
  <si>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</si>
  <si>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</si>
  <si>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</si>
  <si>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</si>
  <si>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</si>
  <si>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</si>
  <si>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</si>
  <si>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</si>
  <si>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</si>
  <si>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>темп роста</t>
  </si>
  <si>
    <t>2018год</t>
  </si>
  <si>
    <t>2017год</t>
  </si>
  <si>
    <t>отконение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</si>
  <si>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</si>
  <si>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</si>
  <si>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</si>
  <si>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</si>
  <si>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</si>
  <si>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</si>
  <si>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</si>
  <si>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</si>
  <si>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>Безвозмездные поступления от бюджетовдругих уровней</t>
  </si>
  <si>
    <t>более 200%</t>
  </si>
  <si>
    <t>Сопоставимая информация  о финансовых результатах деятельности Всеволожского муниципального района Ленинградской области  на 01.01.2019 года (тыс. руб.)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</si>
</sst>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Times New Roman"/>
    </font>
    <font>
      <i/>
      <sz val="8"/>
      <color rgb="FF000000"/>
      <name val="Times New Roman"/>
    </font>
    <font>
      <b/>
      <sz val="8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55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4" fontId="17" fillId="4" borderId="80" xfId="39" applyFont="1" applyFill="1" applyBorder="1" applyProtection="1">
      <alignment horizontal="right"/>
    </xf>
    <xf numFmtId="4" fontId="17" fillId="4" borderId="80" xfId="44" applyFont="1" applyFill="1" applyBorder="1" applyProtection="1">
      <alignment horizontal="right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4" fontId="17" fillId="4" borderId="80" xfId="49" applyFont="1" applyFill="1" applyBorder="1" applyProtection="1">
      <alignment horizontal="right"/>
    </xf>
    <xf numFmtId="4" fontId="17" fillId="4" borderId="80" xfId="34" applyFont="1" applyFill="1" applyBorder="1" applyProtection="1">
      <alignment horizontal="right"/>
    </xf>
    <xf numFmtId="4" fontId="19" fillId="4" borderId="80" xfId="0" applyNumberFormat="1" applyFont="1" applyFill="1" applyBorder="1" applyProtection="1">
      <protection locked="0"/>
    </xf>
    <xf numFmtId="10" fontId="19" fillId="4" borderId="80" xfId="0" applyNumberFormat="1" applyFont="1" applyFill="1" applyBorder="1" applyProtection="1">
      <protection locked="0"/>
    </xf>
    <xf numFmtId="4" fontId="17" fillId="4" borderId="81" xfId="39" applyFont="1" applyFill="1" applyBorder="1" applyProtection="1">
      <alignment horizontal="right"/>
    </xf>
    <xf numFmtId="4" fontId="17" fillId="4" borderId="81" xfId="44" applyFont="1" applyFill="1" applyBorder="1" applyProtection="1">
      <alignment horizontal="right"/>
    </xf>
    <xf numFmtId="4" fontId="19" fillId="4" borderId="81" xfId="0" applyNumberFormat="1" applyFont="1" applyFill="1" applyBorder="1" applyProtection="1">
      <protection locked="0"/>
    </xf>
    <xf numFmtId="10" fontId="19" fillId="4" borderId="81" xfId="0" applyNumberFormat="1" applyFont="1" applyFill="1" applyBorder="1" applyProtection="1">
      <protection locked="0"/>
    </xf>
    <xf numFmtId="0" fontId="16" fillId="4" borderId="82" xfId="36" applyNumberFormat="1" applyFont="1" applyFill="1" applyBorder="1" applyProtection="1">
      <alignment horizontal="left" wrapText="1"/>
    </xf>
    <xf numFmtId="4" fontId="17" fillId="4" borderId="82" xfId="39" applyFont="1" applyFill="1" applyBorder="1" applyProtection="1">
      <alignment horizontal="right"/>
    </xf>
    <xf numFmtId="4" fontId="17" fillId="4" borderId="82" xfId="44" applyFont="1" applyFill="1" applyBorder="1" applyProtection="1">
      <alignment horizontal="right"/>
    </xf>
    <xf numFmtId="4" fontId="19" fillId="4" borderId="82" xfId="0" applyNumberFormat="1" applyFont="1" applyFill="1" applyBorder="1" applyProtection="1">
      <protection locked="0"/>
    </xf>
    <xf numFmtId="10" fontId="19" fillId="4" borderId="82" xfId="0" applyNumberFormat="1" applyFont="1" applyFill="1" applyBorder="1" applyProtection="1">
      <protection locked="0"/>
    </xf>
    <xf numFmtId="0" fontId="15" fillId="4" borderId="83" xfId="64" applyNumberFormat="1" applyFont="1" applyFill="1" applyBorder="1" applyProtection="1">
      <alignment horizontal="center" wrapText="1"/>
    </xf>
    <xf numFmtId="4" fontId="18" fillId="4" borderId="84" xfId="39" applyFont="1" applyFill="1" applyBorder="1" applyProtection="1">
      <alignment horizontal="right"/>
    </xf>
    <xf numFmtId="4" fontId="18" fillId="4" borderId="84" xfId="44" applyFont="1" applyFill="1" applyBorder="1" applyProtection="1">
      <alignment horizontal="right"/>
    </xf>
    <xf numFmtId="4" fontId="20" fillId="4" borderId="84" xfId="0" applyNumberFormat="1" applyFont="1" applyFill="1" applyBorder="1" applyProtection="1">
      <protection locked="0"/>
    </xf>
    <xf numFmtId="10" fontId="20" fillId="4" borderId="85" xfId="0" applyNumberFormat="1" applyFont="1" applyFill="1" applyBorder="1" applyProtection="1">
      <protection locked="0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3" xfId="64" applyNumberFormat="1" applyFont="1" applyFill="1" applyBorder="1" applyAlignment="1" applyProtection="1">
      <alignment horizontal="center" vertical="top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1" fillId="0" borderId="1" xfId="0" applyFont="1" applyBorder="1" applyAlignment="1" applyProtection="1">
      <alignment vertical="center"/>
      <protection locked="0"/>
    </xf>
    <xf numFmtId="0" fontId="15" fillId="4" borderId="86" xfId="31" applyNumberFormat="1" applyFont="1" applyFill="1" applyBorder="1" applyProtection="1">
      <alignment horizontal="center" wrapText="1"/>
    </xf>
    <xf numFmtId="4" fontId="18" fillId="4" borderId="87" xfId="34" applyFont="1" applyFill="1" applyBorder="1" applyProtection="1">
      <alignment horizontal="right"/>
    </xf>
    <xf numFmtId="4" fontId="18" fillId="4" borderId="87" xfId="39" applyFont="1" applyFill="1" applyBorder="1" applyProtection="1">
      <alignment horizontal="right"/>
    </xf>
    <xf numFmtId="4" fontId="20" fillId="4" borderId="87" xfId="0" applyNumberFormat="1" applyFont="1" applyFill="1" applyBorder="1" applyProtection="1">
      <protection locked="0"/>
    </xf>
    <xf numFmtId="10" fontId="20" fillId="4" borderId="88" xfId="0" applyNumberFormat="1" applyFont="1" applyFill="1" applyBorder="1" applyProtection="1">
      <protection locked="0"/>
    </xf>
    <xf numFmtId="0" fontId="13" fillId="2" borderId="80" xfId="25" applyNumberFormat="1" applyFont="1" applyBorder="1" applyProtection="1">
      <alignment horizontal="center" vertical="center"/>
    </xf>
    <xf numFmtId="0" fontId="13" fillId="0" borderId="80" xfId="29" applyNumberFormat="1" applyFont="1" applyBorder="1" applyProtection="1">
      <alignment horizontal="center" vertical="center"/>
    </xf>
    <xf numFmtId="0" fontId="14" fillId="0" borderId="80" xfId="0" applyFont="1" applyBorder="1" applyProtection="1">
      <protection locked="0"/>
    </xf>
    <xf numFmtId="0" fontId="22" fillId="0" borderId="1" xfId="4" applyNumberFormat="1" applyFont="1" applyBorder="1" applyAlignment="1" applyProtection="1">
      <alignment vertical="top" wrapText="1"/>
    </xf>
    <xf numFmtId="0" fontId="22" fillId="0" borderId="89" xfId="4" applyNumberFormat="1" applyFont="1" applyBorder="1" applyAlignment="1" applyProtection="1">
      <alignment vertical="top" wrapText="1"/>
    </xf>
    <xf numFmtId="0" fontId="16" fillId="4" borderId="80" xfId="36" applyNumberFormat="1" applyFont="1" applyFill="1" applyBorder="1" applyProtection="1">
      <alignment horizontal="left" wrapText="1"/>
    </xf>
    <xf numFmtId="4" fontId="14" fillId="4" borderId="0" xfId="0" applyNumberFormat="1" applyFont="1" applyFill="1" applyProtection="1">
      <protection locked="0"/>
    </xf>
    <xf numFmtId="0" fontId="23" fillId="0" borderId="1" xfId="4" applyNumberFormat="1" applyFont="1" applyBorder="1" applyAlignment="1" applyProtection="1">
      <alignment horizontal="center" vertical="top" wrapText="1"/>
    </xf>
    <xf numFmtId="0" fontId="13" fillId="2" borderId="90" xfId="25" applyFont="1" applyBorder="1" applyAlignment="1" applyProtection="1">
      <alignment horizontal="center" vertical="center"/>
      <protection locked="0"/>
    </xf>
    <xf numFmtId="0" fontId="13" fillId="2" borderId="1" xfId="25" applyFont="1" applyBorder="1" applyAlignment="1" applyProtection="1">
      <alignment horizontal="center" vertical="center"/>
      <protection locked="0"/>
    </xf>
    <xf numFmtId="0" fontId="13" fillId="2" borderId="89" xfId="25" applyFont="1" applyBorder="1" applyAlignment="1" applyProtection="1">
      <alignment horizontal="center" vertical="center"/>
      <protection locked="0"/>
    </xf>
    <xf numFmtId="49" fontId="15" fillId="0" borderId="90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9" xfId="27" applyFont="1" applyBorder="1" applyAlignment="1" applyProtection="1">
      <alignment horizontal="center" vertical="center" wrapText="1"/>
      <protection locked="0"/>
    </xf>
    <xf numFmtId="0" fontId="21" fillId="0" borderId="90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0" borderId="89" xfId="0" applyFont="1" applyBorder="1" applyAlignment="1" applyProtection="1">
      <alignment horizontal="center" vertical="center"/>
      <protection locked="0"/>
    </xf>
    <xf numFmtId="0" fontId="21" fillId="0" borderId="80" xfId="0" applyFont="1" applyBorder="1" applyAlignment="1" applyProtection="1">
      <alignment horizontal="center" vertical="center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zoomScale="85" zoomScaleNormal="85" workbookViewId="0">
      <selection sqref="A1:E3"/>
    </sheetView>
  </sheetViews>
  <sheetFormatPr defaultColWidth="9.140625" defaultRowHeight="18.75"/>
  <cols>
    <col min="1" max="1" width="66" style="1" customWidth="1"/>
    <col min="2" max="2" width="29" style="1" customWidth="1"/>
    <col min="3" max="3" width="25.5703125" style="1" customWidth="1"/>
    <col min="4" max="4" width="21.7109375" style="1" customWidth="1"/>
    <col min="5" max="5" width="25.42578125" style="1" customWidth="1"/>
    <col min="6" max="6" width="35.28515625" style="1" customWidth="1"/>
    <col min="7" max="7" width="21.7109375" style="1" customWidth="1"/>
    <col min="8" max="16384" width="9.140625" style="1"/>
  </cols>
  <sheetData>
    <row r="1" spans="1:6" ht="18.75" customHeight="1">
      <c r="A1" s="44" t="s">
        <v>24</v>
      </c>
      <c r="B1" s="44"/>
      <c r="C1" s="44"/>
      <c r="D1" s="44"/>
      <c r="E1" s="44"/>
    </row>
    <row r="2" spans="1:6" ht="18.75" customHeight="1">
      <c r="A2" s="44"/>
      <c r="B2" s="44"/>
      <c r="C2" s="44"/>
      <c r="D2" s="44"/>
      <c r="E2" s="44"/>
    </row>
    <row r="3" spans="1:6">
      <c r="A3" s="44"/>
      <c r="B3" s="44"/>
      <c r="C3" s="44"/>
      <c r="D3" s="44"/>
      <c r="E3" s="44"/>
    </row>
    <row r="4" spans="1:6" ht="4.5" customHeight="1">
      <c r="A4" s="40"/>
      <c r="B4" s="40"/>
      <c r="C4" s="40"/>
      <c r="D4" s="40"/>
      <c r="E4" s="31"/>
    </row>
    <row r="5" spans="1:6" ht="18.75" hidden="1" customHeight="1">
      <c r="A5" s="41"/>
      <c r="B5" s="41"/>
      <c r="C5" s="41"/>
      <c r="D5" s="41"/>
      <c r="E5" s="31"/>
    </row>
    <row r="6" spans="1:6">
      <c r="A6" s="45" t="s">
        <v>0</v>
      </c>
      <c r="B6" s="48" t="s">
        <v>11</v>
      </c>
      <c r="C6" s="51" t="s">
        <v>12</v>
      </c>
      <c r="D6" s="51" t="s">
        <v>13</v>
      </c>
      <c r="E6" s="54" t="s">
        <v>10</v>
      </c>
    </row>
    <row r="7" spans="1:6">
      <c r="A7" s="46"/>
      <c r="B7" s="49"/>
      <c r="C7" s="52"/>
      <c r="D7" s="52"/>
      <c r="E7" s="54"/>
    </row>
    <row r="8" spans="1:6">
      <c r="A8" s="47"/>
      <c r="B8" s="50"/>
      <c r="C8" s="53"/>
      <c r="D8" s="53"/>
      <c r="E8" s="54"/>
    </row>
    <row r="9" spans="1:6">
      <c r="A9" s="37">
        <v>1</v>
      </c>
      <c r="B9" s="38">
        <v>2</v>
      </c>
      <c r="C9" s="39">
        <v>3</v>
      </c>
      <c r="D9" s="39">
        <v>4</v>
      </c>
      <c r="E9" s="39">
        <v>5</v>
      </c>
    </row>
    <row r="10" spans="1:6" s="2" customFormat="1" ht="19.5" thickBot="1">
      <c r="A10" s="32" t="s">
        <v>15</v>
      </c>
      <c r="B10" s="33">
        <f>21438946128.9/1000</f>
        <v>21438946.128900003</v>
      </c>
      <c r="C10" s="34">
        <f>17917800786.82/1000</f>
        <v>17917800.786819998</v>
      </c>
      <c r="D10" s="35">
        <f>B10-C10</f>
        <v>3521145.3420800045</v>
      </c>
      <c r="E10" s="36">
        <f>B10/C10*100%</f>
        <v>1.1965166029008478</v>
      </c>
    </row>
    <row r="11" spans="1:6" s="2" customFormat="1">
      <c r="A11" s="16" t="s">
        <v>1</v>
      </c>
      <c r="B11" s="17">
        <f>5858576901.33/1000</f>
        <v>5858576.9013299998</v>
      </c>
      <c r="C11" s="18">
        <f>4934665504.77/1000</f>
        <v>4934665.5047700005</v>
      </c>
      <c r="D11" s="19">
        <f t="shared" ref="D11:D27" si="0">B11-C11</f>
        <v>923911.39655999932</v>
      </c>
      <c r="E11" s="20">
        <f t="shared" ref="E11:E26" si="1">B11/C11*100%</f>
        <v>1.1872287788639206</v>
      </c>
    </row>
    <row r="12" spans="1:6" s="2" customFormat="1">
      <c r="A12" s="16" t="s">
        <v>21</v>
      </c>
      <c r="B12" s="17">
        <v>15580369.23</v>
      </c>
      <c r="C12" s="18">
        <v>12983135.279999999</v>
      </c>
      <c r="D12" s="19">
        <f t="shared" si="0"/>
        <v>2597233.9500000011</v>
      </c>
      <c r="E12" s="20">
        <f t="shared" si="1"/>
        <v>1.2000467447952219</v>
      </c>
      <c r="F12" s="43"/>
    </row>
    <row r="13" spans="1:6" s="2" customFormat="1" ht="38.25" thickBot="1">
      <c r="A13" s="42" t="s">
        <v>22</v>
      </c>
      <c r="B13" s="3">
        <f>9096700557.01/1000</f>
        <v>9096700.5570100006</v>
      </c>
      <c r="C13" s="4">
        <f>7009289013.01/1000</f>
        <v>7009289.0130099999</v>
      </c>
      <c r="D13" s="10">
        <f t="shared" si="0"/>
        <v>2087411.5440000007</v>
      </c>
      <c r="E13" s="11">
        <f t="shared" si="1"/>
        <v>1.2978064594177154</v>
      </c>
    </row>
    <row r="14" spans="1:6" s="2" customFormat="1" ht="19.5" thickBot="1">
      <c r="A14" s="21" t="s">
        <v>14</v>
      </c>
      <c r="B14" s="22">
        <f>12882029747.89/1000</f>
        <v>12882029.747889999</v>
      </c>
      <c r="C14" s="23">
        <f>14112594565.42/1000</f>
        <v>14112594.56542</v>
      </c>
      <c r="D14" s="24">
        <f t="shared" si="0"/>
        <v>-1230564.8175300006</v>
      </c>
      <c r="E14" s="25">
        <f t="shared" si="1"/>
        <v>0.91280378587894495</v>
      </c>
    </row>
    <row r="15" spans="1:6" s="2" customFormat="1" ht="37.5">
      <c r="A15" s="16" t="s">
        <v>2</v>
      </c>
      <c r="B15" s="17">
        <f>1360200764.57/1000</f>
        <v>1360200.7645699999</v>
      </c>
      <c r="C15" s="18">
        <f>1287254253.77/1000</f>
        <v>1287254.2537700001</v>
      </c>
      <c r="D15" s="19">
        <f t="shared" si="0"/>
        <v>72946.510799999814</v>
      </c>
      <c r="E15" s="20">
        <f t="shared" si="1"/>
        <v>1.0566683004436461</v>
      </c>
    </row>
    <row r="16" spans="1:6" s="2" customFormat="1">
      <c r="A16" s="6" t="s">
        <v>3</v>
      </c>
      <c r="B16" s="8">
        <f>2046884853.7/1000</f>
        <v>2046884.8537000001</v>
      </c>
      <c r="C16" s="3">
        <f>1762613637.35/1000</f>
        <v>1762613.63735</v>
      </c>
      <c r="D16" s="10">
        <f t="shared" si="0"/>
        <v>284271.21635000012</v>
      </c>
      <c r="E16" s="11">
        <f t="shared" si="1"/>
        <v>1.1612782349610022</v>
      </c>
    </row>
    <row r="17" spans="1:5" s="2" customFormat="1" ht="37.5">
      <c r="A17" s="6" t="s">
        <v>4</v>
      </c>
      <c r="B17" s="3">
        <f>1627707.29/1000</f>
        <v>1627.7072900000001</v>
      </c>
      <c r="C17" s="4">
        <f>434284.68/1000</f>
        <v>434.28467999999998</v>
      </c>
      <c r="D17" s="10">
        <f t="shared" si="0"/>
        <v>1193.4226100000001</v>
      </c>
      <c r="E17" s="11">
        <f t="shared" si="1"/>
        <v>3.7480191334403048</v>
      </c>
    </row>
    <row r="18" spans="1:5" s="2" customFormat="1">
      <c r="A18" s="7" t="s">
        <v>5</v>
      </c>
      <c r="B18" s="3">
        <f>8394773473.52/1000</f>
        <v>8394773.4735199995</v>
      </c>
      <c r="C18" s="4">
        <f>9589682915.83/1000</f>
        <v>9589682.9158299994</v>
      </c>
      <c r="D18" s="10">
        <f t="shared" si="0"/>
        <v>-1194909.4423099998</v>
      </c>
      <c r="E18" s="11">
        <f t="shared" si="1"/>
        <v>0.87539635535419802</v>
      </c>
    </row>
    <row r="19" spans="1:5" s="2" customFormat="1">
      <c r="A19" s="7" t="s">
        <v>6</v>
      </c>
      <c r="B19" s="3">
        <f>121504037.43/1000</f>
        <v>121504.03743000001</v>
      </c>
      <c r="C19" s="4">
        <f>26849025.65/1000</f>
        <v>26849.02565</v>
      </c>
      <c r="D19" s="10">
        <f t="shared" si="0"/>
        <v>94655.011780000015</v>
      </c>
      <c r="E19" s="11">
        <f t="shared" si="1"/>
        <v>4.5254542572199457</v>
      </c>
    </row>
    <row r="20" spans="1:5" s="2" customFormat="1">
      <c r="A20" s="7" t="s">
        <v>7</v>
      </c>
      <c r="B20" s="9">
        <f>452355210.29/1000</f>
        <v>452355.21029000002</v>
      </c>
      <c r="C20" s="3">
        <f>817766426.93/1000</f>
        <v>817766.42692999996</v>
      </c>
      <c r="D20" s="10">
        <f t="shared" si="0"/>
        <v>-365411.21663999994</v>
      </c>
      <c r="E20" s="11">
        <f t="shared" si="1"/>
        <v>0.55315942962857922</v>
      </c>
    </row>
    <row r="21" spans="1:5" s="2" customFormat="1">
      <c r="A21" s="7" t="s">
        <v>8</v>
      </c>
      <c r="B21" s="3">
        <f>406533801.48/1000</f>
        <v>406533.80148000002</v>
      </c>
      <c r="C21" s="4">
        <f>431795945.69/1000</f>
        <v>431795.94569000002</v>
      </c>
      <c r="D21" s="10">
        <f t="shared" si="0"/>
        <v>-25262.144209999999</v>
      </c>
      <c r="E21" s="11">
        <f t="shared" si="1"/>
        <v>0.94149517969736451</v>
      </c>
    </row>
    <row r="22" spans="1:5" s="2" customFormat="1" ht="19.5" thickBot="1">
      <c r="A22" s="26" t="s">
        <v>9</v>
      </c>
      <c r="B22" s="12">
        <f>98149899.61/1000</f>
        <v>98149.899609999993</v>
      </c>
      <c r="C22" s="13">
        <f>194954772.28/1000</f>
        <v>194954.77228</v>
      </c>
      <c r="D22" s="14">
        <f t="shared" si="0"/>
        <v>-96804.872670000012</v>
      </c>
      <c r="E22" s="15">
        <f t="shared" si="1"/>
        <v>0.50344958711261556</v>
      </c>
    </row>
    <row r="23" spans="1:5" s="2" customFormat="1" ht="19.5" thickBot="1">
      <c r="A23" s="27" t="s">
        <v>16</v>
      </c>
      <c r="B23" s="22">
        <f>8556916381.01/1000</f>
        <v>8556916.3810099997</v>
      </c>
      <c r="C23" s="23">
        <f>3824846103.63/1000</f>
        <v>3824846.1036300003</v>
      </c>
      <c r="D23" s="24">
        <f t="shared" si="0"/>
        <v>4732070.2773799989</v>
      </c>
      <c r="E23" s="25">
        <f t="shared" si="1"/>
        <v>2.2371923338010884</v>
      </c>
    </row>
    <row r="24" spans="1:5" s="2" customFormat="1">
      <c r="A24" s="28" t="s">
        <v>17</v>
      </c>
      <c r="B24" s="17">
        <f>6683971141.12/1000</f>
        <v>6683971.1411199998</v>
      </c>
      <c r="C24" s="18">
        <f>149795251.78/1000</f>
        <v>149795.25177999999</v>
      </c>
      <c r="D24" s="19">
        <f t="shared" si="0"/>
        <v>6534175.8893400002</v>
      </c>
      <c r="E24" s="20">
        <f t="shared" si="1"/>
        <v>44.620714353059448</v>
      </c>
    </row>
    <row r="25" spans="1:5" s="2" customFormat="1" ht="37.5">
      <c r="A25" s="29" t="s">
        <v>18</v>
      </c>
      <c r="B25" s="3">
        <f>1872945239.89/1000</f>
        <v>1872945.2398900001</v>
      </c>
      <c r="C25" s="4">
        <f>3675050851.85/1000</f>
        <v>3675050.8518499997</v>
      </c>
      <c r="D25" s="10">
        <f t="shared" si="0"/>
        <v>-1802105.6119599997</v>
      </c>
      <c r="E25" s="11">
        <f t="shared" si="1"/>
        <v>0.50963791125425384</v>
      </c>
    </row>
    <row r="26" spans="1:5" s="2" customFormat="1">
      <c r="A26" s="30" t="s">
        <v>19</v>
      </c>
      <c r="B26" s="3">
        <f>4634266263.84/1000</f>
        <v>4634266.2638400001</v>
      </c>
      <c r="C26" s="4">
        <f>3674777707.27/1000</f>
        <v>3674777.7072700001</v>
      </c>
      <c r="D26" s="10">
        <f t="shared" si="0"/>
        <v>959488.55657000002</v>
      </c>
      <c r="E26" s="11">
        <f t="shared" si="1"/>
        <v>1.2611011149522853</v>
      </c>
    </row>
    <row r="27" spans="1:5" s="2" customFormat="1">
      <c r="A27" s="5" t="s">
        <v>20</v>
      </c>
      <c r="B27" s="3">
        <f>2761321023.95/1000</f>
        <v>2761321.0239499998</v>
      </c>
      <c r="C27" s="4">
        <f>-273144.58/1000</f>
        <v>-273.14458000000002</v>
      </c>
      <c r="D27" s="10">
        <f t="shared" si="0"/>
        <v>2761594.1685299999</v>
      </c>
      <c r="E27" s="11" t="s">
        <v>23</v>
      </c>
    </row>
  </sheetData>
  <mergeCells count="6">
    <mergeCell ref="A1:E3"/>
    <mergeCell ref="A6:A8"/>
    <mergeCell ref="B6:B8"/>
    <mergeCell ref="C6:C8"/>
    <mergeCell ref="D6:D8"/>
    <mergeCell ref="E6:E8"/>
  </mergeCells>
  <pageMargins left="0.98402780000000001" right="0.39374999999999999" top="0.39374999999999999" bottom="0.39374999999999999" header="0" footer="0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petrova1</cp:lastModifiedBy>
  <cp:lastPrinted>2019-10-30T11:52:59Z</cp:lastPrinted>
  <dcterms:created xsi:type="dcterms:W3CDTF">2019-10-30T07:07:57Z</dcterms:created>
  <dcterms:modified xsi:type="dcterms:W3CDTF">2019-10-30T14:17:40Z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